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k\Documents\AMAZON Textbook\Amamzon Web - Want to Learn More\"/>
    </mc:Choice>
  </mc:AlternateContent>
  <xr:revisionPtr revIDLastSave="0" documentId="13_ncr:1_{1825A571-A056-4D1F-9A9C-FA9243F998D9}" xr6:coauthVersionLast="45" xr6:coauthVersionMax="45" xr10:uidLastSave="{00000000-0000-0000-0000-000000000000}"/>
  <bookViews>
    <workbookView xWindow="540" yWindow="570" windowWidth="14940" windowHeight="15525" xr2:uid="{00000000-000D-0000-FFFF-FFFF00000000}"/>
  </bookViews>
  <sheets>
    <sheet name="Test of normality" sheetId="1" r:id="rId1"/>
  </sheets>
  <definedNames>
    <definedName name="_xlchart.v1.0" hidden="1">'Test of normality'!$C$4:$C$48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18" i="1" l="1"/>
  <c r="X10" i="1"/>
  <c r="AD9" i="1" s="1"/>
  <c r="T5" i="1"/>
  <c r="V10" i="1"/>
  <c r="V12" i="1"/>
  <c r="X12" i="1" s="1"/>
  <c r="AD11" i="1" s="1"/>
  <c r="V9" i="1"/>
  <c r="X9" i="1" s="1"/>
  <c r="T9" i="1"/>
  <c r="T10" i="1"/>
  <c r="T11" i="1"/>
  <c r="V11" i="1" s="1"/>
  <c r="X11" i="1" s="1"/>
  <c r="AD10" i="1" s="1"/>
  <c r="T8" i="1"/>
  <c r="V8" i="1" s="1"/>
  <c r="X8" i="1" s="1"/>
  <c r="AD8" i="1" s="1"/>
  <c r="K6" i="1" a="1"/>
  <c r="K6" i="1" s="1"/>
  <c r="F11" i="1"/>
  <c r="F10" i="1"/>
  <c r="F9" i="1"/>
  <c r="F8" i="1"/>
  <c r="F7" i="1"/>
  <c r="F14" i="1"/>
  <c r="F13" i="1"/>
  <c r="F5" i="1"/>
  <c r="AE20" i="1" l="1"/>
  <c r="K9" i="1"/>
  <c r="AB10" i="1" s="1"/>
  <c r="AF10" i="1" s="1"/>
  <c r="K8" i="1"/>
  <c r="AB9" i="1" s="1"/>
  <c r="AF9" i="1" s="1"/>
  <c r="AE15" i="1" s="1"/>
  <c r="AE21" i="1" s="1"/>
  <c r="K10" i="1"/>
  <c r="AB11" i="1" s="1"/>
  <c r="AF11" i="1" s="1"/>
  <c r="K7" i="1"/>
  <c r="AB8" i="1" s="1"/>
  <c r="AF8" i="1" s="1"/>
</calcChain>
</file>

<file path=xl/sharedStrings.xml><?xml version="1.0" encoding="utf-8"?>
<sst xmlns="http://schemas.openxmlformats.org/spreadsheetml/2006/main" count="73" uniqueCount="70">
  <si>
    <t>Tests for Normality</t>
  </si>
  <si>
    <t>ID</t>
  </si>
  <si>
    <t>Data value, x</t>
  </si>
  <si>
    <t>Summary Statistics</t>
  </si>
  <si>
    <t>mean =</t>
  </si>
  <si>
    <t>skewness =</t>
  </si>
  <si>
    <t>kurtosis =</t>
  </si>
  <si>
    <t>Q1 =</t>
  </si>
  <si>
    <t>Minimum =</t>
  </si>
  <si>
    <t>Median =</t>
  </si>
  <si>
    <t>Maximum =</t>
  </si>
  <si>
    <t>Q3 =</t>
  </si>
  <si>
    <t>=AVERAGE(C4:C48)</t>
  </si>
  <si>
    <t>=QUARTILE.EXC(C4:C48,1)</t>
  </si>
  <si>
    <t>=MIN(C4:C48)</t>
  </si>
  <si>
    <t>=MEDIAN(C4:C48)</t>
  </si>
  <si>
    <t>=MAX(C4:C48)</t>
  </si>
  <si>
    <t>=QUARTILE.EXC(C4:C48,3)</t>
  </si>
  <si>
    <t>=SKEW(C4:C48)</t>
  </si>
  <si>
    <t>=KURT(C4:C48)</t>
  </si>
  <si>
    <t>BIN</t>
  </si>
  <si>
    <t>Frequency</t>
  </si>
  <si>
    <t>over 32</t>
  </si>
  <si>
    <t>Create a frequency table</t>
  </si>
  <si>
    <t>Create an histogram</t>
  </si>
  <si>
    <t>Bin</t>
  </si>
  <si>
    <t>More</t>
  </si>
  <si>
    <t>Select Data &gt; Data Analysis &gt; Histogram (see menu screenshot for inputs)</t>
  </si>
  <si>
    <t>As we can see from the figure, the data is relatively symmetric.</t>
  </si>
  <si>
    <t>Chi-square Test for Normality</t>
  </si>
  <si>
    <t>P(x &lt; b)</t>
  </si>
  <si>
    <t>P(a &lt; x &lt; b)</t>
  </si>
  <si>
    <t>Expected frequency, E</t>
  </si>
  <si>
    <t>mu =</t>
  </si>
  <si>
    <t>sigma =</t>
  </si>
  <si>
    <t>n =</t>
  </si>
  <si>
    <t>df =</t>
  </si>
  <si>
    <t>Critical chi-square =</t>
  </si>
  <si>
    <t>(O-E)^2/E</t>
  </si>
  <si>
    <t>Given mu, sigma known</t>
  </si>
  <si>
    <t>k =</t>
  </si>
  <si>
    <t>Sigma =</t>
  </si>
  <si>
    <t>P-value =</t>
  </si>
  <si>
    <t>Merge ID=1 given expected frequency &lt; 5</t>
  </si>
  <si>
    <t>Obs Fre</t>
  </si>
  <si>
    <t>Exp Fre</t>
  </si>
  <si>
    <t>x</t>
  </si>
  <si>
    <t>chi-square =</t>
  </si>
  <si>
    <t>=NORM.DIST(J6,$T$3,$T$4,TRUE)</t>
  </si>
  <si>
    <t>=NORM.DIST(J9,$T$3,$T$4,TRUE)</t>
  </si>
  <si>
    <t>=T8</t>
  </si>
  <si>
    <t>=T9-T8</t>
  </si>
  <si>
    <t>=T12-T11</t>
  </si>
  <si>
    <t>=COUNT(C4:C48)</t>
  </si>
  <si>
    <t>=V8*$T$5</t>
  </si>
  <si>
    <t>=V12*$T$5</t>
  </si>
  <si>
    <t>Therefore, data normally distributed.</t>
  </si>
  <si>
    <t>=K7+K6</t>
  </si>
  <si>
    <t>=K8</t>
  </si>
  <si>
    <t>=K10</t>
  </si>
  <si>
    <t>=X8+X9</t>
  </si>
  <si>
    <t>=X10</t>
  </si>
  <si>
    <t>=X12</t>
  </si>
  <si>
    <t>=(AB8-AD8)^2/AD8</t>
  </si>
  <si>
    <t>=(AB11-AD11)^2/AD11</t>
  </si>
  <si>
    <t>=SUM(AF8:AF11)</t>
  </si>
  <si>
    <t>=COUNTA(AA8:AA11)-AE17-1</t>
  </si>
  <si>
    <t>=CHISQ.INV.RT(AE19,AE18)</t>
  </si>
  <si>
    <t>=CHISQ.DIST.RT(AE15,AE18)</t>
  </si>
  <si>
    <r>
      <t>Given chi-square (2.34) &lt; critical chi-square (7.8), accept 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</si>
</sst>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2" fillId="3" borderId="0" xfId="0" applyFont="1" applyFill="1"/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/>
    <xf numFmtId="0" fontId="2" fillId="3" borderId="0" xfId="0" applyFont="1" applyFill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quotePrefix="1" applyFont="1"/>
    <xf numFmtId="0" fontId="2" fillId="3" borderId="0" xfId="0" quotePrefix="1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0" xfId="0" quotePrefix="1" applyFont="1" applyFill="1"/>
    <xf numFmtId="0" fontId="2" fillId="4" borderId="1" xfId="0" applyFont="1" applyFill="1" applyBorder="1" applyAlignment="1">
      <alignment horizontal="center"/>
    </xf>
    <xf numFmtId="0" fontId="2" fillId="0" borderId="1" xfId="0" quotePrefix="1" applyFont="1" applyFill="1" applyBorder="1" applyAlignment="1">
      <alignment horizontal="center"/>
    </xf>
    <xf numFmtId="0" fontId="2" fillId="0" borderId="1" xfId="0" quotePrefix="1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3" xfId="0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2" fillId="0" borderId="0" xfId="0" applyFont="1" applyFill="1" applyBorder="1" applyAlignment="1"/>
    <xf numFmtId="0" fontId="2" fillId="0" borderId="2" xfId="0" applyFont="1" applyFill="1" applyBorder="1" applyAlignment="1"/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'Test of normality'!$I$20:$I$24</c:f>
              <c:strCache>
                <c:ptCount val="5"/>
                <c:pt idx="0">
                  <c:v>8</c:v>
                </c:pt>
                <c:pt idx="1">
                  <c:v>16</c:v>
                </c:pt>
                <c:pt idx="2">
                  <c:v>24</c:v>
                </c:pt>
                <c:pt idx="3">
                  <c:v>32</c:v>
                </c:pt>
                <c:pt idx="4">
                  <c:v>More</c:v>
                </c:pt>
              </c:strCache>
            </c:strRef>
          </c:cat>
          <c:val>
            <c:numRef>
              <c:f>'Test of normality'!$J$20:$J$24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15</c:v>
                </c:pt>
                <c:pt idx="3">
                  <c:v>17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19-4882-A379-92F44BC5B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6087704"/>
        <c:axId val="536085080"/>
      </c:barChart>
      <c:catAx>
        <c:axId val="53608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36085080"/>
        <c:crosses val="autoZero"/>
        <c:auto val="1"/>
        <c:lblAlgn val="ctr"/>
        <c:lblOffset val="100"/>
        <c:noMultiLvlLbl val="0"/>
      </c:catAx>
      <c:valAx>
        <c:axId val="5360850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360877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Box-and-whisker plot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Box-and-whisker plot</a:t>
          </a:r>
        </a:p>
      </cx:txPr>
    </cx:title>
    <cx:plotArea>
      <cx:plotAreaRegion>
        <cx:series layoutId="boxWhisker" uniqueId="{87A539E5-8AE8-42A5-A0F5-DA0BEB7BAC2E}"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title>
          <cx:tx>
            <cx:txData>
              <cx:v>Data values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Data values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14</xdr:row>
      <xdr:rowOff>190500</xdr:rowOff>
    </xdr:from>
    <xdr:to>
      <xdr:col>6</xdr:col>
      <xdr:colOff>3086100</xdr:colOff>
      <xdr:row>32</xdr:row>
      <xdr:rowOff>180975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263240F5-1186-4D02-9559-CBF6EBF9218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86125" y="2876550"/>
              <a:ext cx="5181600" cy="3476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</xdr:col>
      <xdr:colOff>666749</xdr:colOff>
      <xdr:row>25</xdr:row>
      <xdr:rowOff>0</xdr:rowOff>
    </xdr:from>
    <xdr:to>
      <xdr:col>13</xdr:col>
      <xdr:colOff>666750</xdr:colOff>
      <xdr:row>43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7886D83-C92D-42AE-8D60-465B69BE30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19050</xdr:colOff>
      <xdr:row>46</xdr:row>
      <xdr:rowOff>19050</xdr:rowOff>
    </xdr:from>
    <xdr:to>
      <xdr:col>11</xdr:col>
      <xdr:colOff>285282</xdr:colOff>
      <xdr:row>60</xdr:row>
      <xdr:rowOff>152050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3E68CE7-13B2-494C-B593-9B6A8B36F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67850" y="9277350"/>
          <a:ext cx="3742857" cy="28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48"/>
  <sheetViews>
    <sheetView tabSelected="1" workbookViewId="0">
      <selection activeCell="A5" sqref="A5"/>
    </sheetView>
  </sheetViews>
  <sheetFormatPr defaultRowHeight="15" x14ac:dyDescent="0.25"/>
  <cols>
    <col min="1" max="1" width="18" style="1" customWidth="1"/>
    <col min="2" max="2" width="9" style="2"/>
    <col min="3" max="3" width="12.375" style="2" customWidth="1"/>
    <col min="4" max="4" width="3.75" style="1" customWidth="1"/>
    <col min="5" max="5" width="18.5" style="1" customWidth="1"/>
    <col min="6" max="6" width="9" style="1"/>
    <col min="7" max="7" width="44.375" style="1" customWidth="1"/>
    <col min="8" max="8" width="9" style="1"/>
    <col min="9" max="9" width="21.375" style="1" customWidth="1"/>
    <col min="10" max="10" width="11.75" style="2" customWidth="1"/>
    <col min="11" max="11" width="12.5" style="2" customWidth="1"/>
    <col min="12" max="14" width="9" style="1"/>
    <col min="15" max="15" width="3.25" style="1" customWidth="1"/>
    <col min="16" max="16" width="4" style="1" customWidth="1"/>
    <col min="17" max="17" width="3.625" style="1" customWidth="1"/>
    <col min="18" max="18" width="3.375" style="1" customWidth="1"/>
    <col min="19" max="19" width="25.25" style="1" customWidth="1"/>
    <col min="20" max="20" width="12.375" style="1" customWidth="1"/>
    <col min="21" max="21" width="29.125" style="1" customWidth="1"/>
    <col min="22" max="22" width="13.875" style="1" customWidth="1"/>
    <col min="23" max="23" width="11.625" style="1" customWidth="1"/>
    <col min="24" max="24" width="22.25" style="1" customWidth="1"/>
    <col min="25" max="25" width="11.375" style="1" customWidth="1"/>
    <col min="26" max="26" width="4.125" style="1" customWidth="1"/>
    <col min="27" max="29" width="9" style="1"/>
    <col min="30" max="30" width="21.375" style="1" customWidth="1"/>
    <col min="31" max="31" width="12.875" style="1" customWidth="1"/>
    <col min="32" max="32" width="24.5" style="1" customWidth="1"/>
    <col min="33" max="33" width="19.625" style="1" customWidth="1"/>
    <col min="34" max="16384" width="9" style="1"/>
  </cols>
  <sheetData>
    <row r="1" spans="1:33" x14ac:dyDescent="0.25">
      <c r="A1" s="1" t="s">
        <v>0</v>
      </c>
    </row>
    <row r="2" spans="1:33" x14ac:dyDescent="0.25">
      <c r="I2" s="3" t="s">
        <v>23</v>
      </c>
      <c r="S2" s="3" t="s">
        <v>29</v>
      </c>
    </row>
    <row r="3" spans="1:33" ht="16.5" customHeight="1" x14ac:dyDescent="0.25">
      <c r="B3" s="4" t="s">
        <v>1</v>
      </c>
      <c r="C3" s="4" t="s">
        <v>2</v>
      </c>
      <c r="E3" s="5" t="s">
        <v>3</v>
      </c>
      <c r="I3" s="6"/>
      <c r="S3" s="7" t="s">
        <v>33</v>
      </c>
      <c r="T3" s="8">
        <v>25</v>
      </c>
      <c r="U3" s="9"/>
    </row>
    <row r="4" spans="1:33" x14ac:dyDescent="0.25">
      <c r="B4" s="10">
        <v>1</v>
      </c>
      <c r="C4" s="10">
        <v>22</v>
      </c>
      <c r="S4" s="7" t="s">
        <v>34</v>
      </c>
      <c r="T4" s="8">
        <v>8</v>
      </c>
      <c r="U4" s="9"/>
    </row>
    <row r="5" spans="1:33" x14ac:dyDescent="0.25">
      <c r="B5" s="10">
        <v>2</v>
      </c>
      <c r="C5" s="10">
        <v>33</v>
      </c>
      <c r="E5" s="11" t="s">
        <v>4</v>
      </c>
      <c r="F5" s="1">
        <f>AVERAGE(C4:C48)</f>
        <v>23.733333333333334</v>
      </c>
      <c r="G5" s="12" t="s">
        <v>12</v>
      </c>
      <c r="J5" s="4" t="s">
        <v>20</v>
      </c>
      <c r="K5" s="4" t="s">
        <v>21</v>
      </c>
      <c r="S5" s="7" t="s">
        <v>35</v>
      </c>
      <c r="T5" s="8">
        <f>COUNT(C4:C48)</f>
        <v>45</v>
      </c>
      <c r="U5" s="13" t="s">
        <v>53</v>
      </c>
      <c r="AA5" s="1" t="s">
        <v>43</v>
      </c>
    </row>
    <row r="6" spans="1:33" x14ac:dyDescent="0.25">
      <c r="B6" s="10">
        <v>3</v>
      </c>
      <c r="C6" s="10">
        <v>30</v>
      </c>
      <c r="E6" s="11"/>
      <c r="J6" s="10">
        <v>8</v>
      </c>
      <c r="K6" s="10">
        <f t="array" ref="K6:K10">FREQUENCY(C4:C48,J6:J9)</f>
        <v>1</v>
      </c>
    </row>
    <row r="7" spans="1:33" x14ac:dyDescent="0.25">
      <c r="B7" s="10">
        <v>4</v>
      </c>
      <c r="C7" s="10">
        <v>26</v>
      </c>
      <c r="E7" s="11" t="s">
        <v>7</v>
      </c>
      <c r="F7" s="1">
        <f>_xlfn.QUARTILE.EXC(C4:C48,1)</f>
        <v>18.5</v>
      </c>
      <c r="G7" s="12" t="s">
        <v>13</v>
      </c>
      <c r="J7" s="10">
        <v>16</v>
      </c>
      <c r="K7" s="10">
        <v>7</v>
      </c>
      <c r="T7" s="4" t="s">
        <v>30</v>
      </c>
      <c r="V7" s="4" t="s">
        <v>31</v>
      </c>
      <c r="X7" s="4" t="s">
        <v>32</v>
      </c>
      <c r="AA7" s="4" t="s">
        <v>46</v>
      </c>
      <c r="AB7" s="4" t="s">
        <v>44</v>
      </c>
      <c r="AC7" s="14"/>
      <c r="AD7" s="4" t="s">
        <v>45</v>
      </c>
      <c r="AE7" s="15"/>
      <c r="AF7" s="4" t="s">
        <v>38</v>
      </c>
    </row>
    <row r="8" spans="1:33" x14ac:dyDescent="0.25">
      <c r="B8" s="10">
        <v>5</v>
      </c>
      <c r="C8" s="10">
        <v>22</v>
      </c>
      <c r="E8" s="11" t="s">
        <v>8</v>
      </c>
      <c r="F8" s="1">
        <f>MIN(C4:C48)</f>
        <v>6</v>
      </c>
      <c r="G8" s="12" t="s">
        <v>14</v>
      </c>
      <c r="J8" s="10">
        <v>24</v>
      </c>
      <c r="K8" s="10">
        <v>15</v>
      </c>
      <c r="T8" s="10">
        <f>_xlfn.NORM.DIST(J6,$T$3,$T$4,TRUE)</f>
        <v>1.67933064484488E-2</v>
      </c>
      <c r="U8" s="12" t="s">
        <v>48</v>
      </c>
      <c r="V8" s="14">
        <f>T8</f>
        <v>1.67933064484488E-2</v>
      </c>
      <c r="W8" s="16" t="s">
        <v>50</v>
      </c>
      <c r="X8" s="14">
        <f>V8*$T$5</f>
        <v>0.75569879018019603</v>
      </c>
      <c r="Y8" s="16" t="s">
        <v>54</v>
      </c>
      <c r="AA8" s="10">
        <v>16</v>
      </c>
      <c r="AB8" s="17">
        <f>K7+K6</f>
        <v>8</v>
      </c>
      <c r="AC8" s="18" t="s">
        <v>57</v>
      </c>
      <c r="AD8" s="17">
        <f>X8+X9</f>
        <v>5.8632532711563963</v>
      </c>
      <c r="AE8" s="19" t="s">
        <v>60</v>
      </c>
      <c r="AF8" s="10">
        <f>(AB8-AD8)^2/AD8</f>
        <v>0.77869509845058438</v>
      </c>
      <c r="AG8" s="12" t="s">
        <v>63</v>
      </c>
    </row>
    <row r="9" spans="1:33" x14ac:dyDescent="0.25">
      <c r="B9" s="10">
        <v>6</v>
      </c>
      <c r="C9" s="10">
        <v>32</v>
      </c>
      <c r="E9" s="11" t="s">
        <v>9</v>
      </c>
      <c r="F9" s="1">
        <f>MEDIAN(C4:C48)</f>
        <v>24</v>
      </c>
      <c r="G9" s="12" t="s">
        <v>15</v>
      </c>
      <c r="J9" s="10">
        <v>32</v>
      </c>
      <c r="K9" s="10">
        <v>17</v>
      </c>
      <c r="T9" s="10">
        <f>_xlfn.NORM.DIST(J7,$T$3,$T$4,TRUE)</f>
        <v>0.13029451713680881</v>
      </c>
      <c r="V9" s="10">
        <f>T9-T8</f>
        <v>0.11350121068836001</v>
      </c>
      <c r="W9" s="12" t="s">
        <v>51</v>
      </c>
      <c r="X9" s="10">
        <f t="shared" ref="X9:X12" si="0">V9*$T$5</f>
        <v>5.1075544809762006</v>
      </c>
      <c r="AA9" s="10">
        <v>24</v>
      </c>
      <c r="AB9" s="10">
        <f>K8</f>
        <v>15</v>
      </c>
      <c r="AC9" s="18" t="s">
        <v>58</v>
      </c>
      <c r="AD9" s="10">
        <f>X10</f>
        <v>14.398526611488521</v>
      </c>
      <c r="AE9" s="19" t="s">
        <v>61</v>
      </c>
      <c r="AF9" s="10">
        <f t="shared" ref="AF9:AF11" si="1">(AB9-AD9)^2/AD9</f>
        <v>2.5125503938633977E-2</v>
      </c>
    </row>
    <row r="10" spans="1:33" x14ac:dyDescent="0.25">
      <c r="B10" s="10">
        <v>7</v>
      </c>
      <c r="C10" s="10">
        <v>36</v>
      </c>
      <c r="E10" s="11" t="s">
        <v>10</v>
      </c>
      <c r="F10" s="1">
        <f>MAX(C4:C48)</f>
        <v>36</v>
      </c>
      <c r="G10" s="12" t="s">
        <v>16</v>
      </c>
      <c r="J10" s="10" t="s">
        <v>22</v>
      </c>
      <c r="K10" s="10">
        <v>5</v>
      </c>
      <c r="T10" s="10">
        <f>_xlfn.NORM.DIST(J8,$T$3,$T$4,TRUE)</f>
        <v>0.45026177516988708</v>
      </c>
      <c r="V10" s="10">
        <f t="shared" ref="V10:V12" si="2">T10-T9</f>
        <v>0.31996725803307824</v>
      </c>
      <c r="X10" s="10">
        <f t="shared" si="0"/>
        <v>14.398526611488521</v>
      </c>
      <c r="AA10" s="10">
        <v>32</v>
      </c>
      <c r="AB10" s="10">
        <f t="shared" ref="AB10:AB11" si="3">K9</f>
        <v>17</v>
      </c>
      <c r="AC10" s="14"/>
      <c r="AD10" s="10">
        <f t="shared" ref="AD10:AD11" si="4">X11</f>
        <v>16.152807238992107</v>
      </c>
      <c r="AE10" s="15"/>
      <c r="AF10" s="10">
        <f t="shared" si="1"/>
        <v>4.4434107563148355E-2</v>
      </c>
    </row>
    <row r="11" spans="1:33" x14ac:dyDescent="0.25">
      <c r="B11" s="10">
        <v>8</v>
      </c>
      <c r="C11" s="10">
        <v>6</v>
      </c>
      <c r="E11" s="11" t="s">
        <v>11</v>
      </c>
      <c r="F11" s="1">
        <f>_xlfn.QUARTILE.EXC(C4:C48,3)</f>
        <v>28</v>
      </c>
      <c r="G11" s="12" t="s">
        <v>17</v>
      </c>
      <c r="T11" s="10">
        <f>_xlfn.NORM.DIST(J9,$T$3,$T$4,TRUE)</f>
        <v>0.80921304714748943</v>
      </c>
      <c r="U11" s="12" t="s">
        <v>49</v>
      </c>
      <c r="V11" s="10">
        <f t="shared" si="2"/>
        <v>0.35895127197760235</v>
      </c>
      <c r="X11" s="10">
        <f t="shared" si="0"/>
        <v>16.152807238992107</v>
      </c>
      <c r="AA11" s="10" t="s">
        <v>22</v>
      </c>
      <c r="AB11" s="10">
        <f t="shared" si="3"/>
        <v>5</v>
      </c>
      <c r="AC11" s="18" t="s">
        <v>59</v>
      </c>
      <c r="AD11" s="10">
        <f t="shared" si="4"/>
        <v>8.5854128783629751</v>
      </c>
      <c r="AE11" s="19" t="s">
        <v>62</v>
      </c>
      <c r="AF11" s="10">
        <f t="shared" si="1"/>
        <v>1.4973287470808554</v>
      </c>
      <c r="AG11" s="12" t="s">
        <v>64</v>
      </c>
    </row>
    <row r="12" spans="1:33" ht="15" customHeight="1" x14ac:dyDescent="0.25">
      <c r="B12" s="10">
        <v>9</v>
      </c>
      <c r="C12" s="10">
        <v>28</v>
      </c>
      <c r="I12" s="6"/>
      <c r="T12" s="14">
        <v>1</v>
      </c>
      <c r="U12" s="20"/>
      <c r="V12" s="10">
        <f t="shared" si="2"/>
        <v>0.19078695285251057</v>
      </c>
      <c r="W12" s="12" t="s">
        <v>52</v>
      </c>
      <c r="X12" s="10">
        <f t="shared" si="0"/>
        <v>8.5854128783629751</v>
      </c>
      <c r="Y12" s="12" t="s">
        <v>55</v>
      </c>
      <c r="AE12" s="21"/>
    </row>
    <row r="13" spans="1:33" x14ac:dyDescent="0.25">
      <c r="B13" s="10">
        <v>10</v>
      </c>
      <c r="C13" s="10">
        <v>24</v>
      </c>
      <c r="E13" s="11" t="s">
        <v>5</v>
      </c>
      <c r="F13" s="1">
        <f>SKEW(C4:C48)</f>
        <v>-0.36581166220881756</v>
      </c>
      <c r="G13" s="12" t="s">
        <v>18</v>
      </c>
      <c r="I13" s="6"/>
      <c r="AE13" s="21"/>
    </row>
    <row r="14" spans="1:33" x14ac:dyDescent="0.25">
      <c r="B14" s="10">
        <v>11</v>
      </c>
      <c r="C14" s="10">
        <v>21</v>
      </c>
      <c r="E14" s="11" t="s">
        <v>6</v>
      </c>
      <c r="F14" s="1">
        <f>KURT(C4:C48)</f>
        <v>-0.17203955088707623</v>
      </c>
      <c r="G14" s="12" t="s">
        <v>19</v>
      </c>
      <c r="I14" s="6"/>
      <c r="AE14" s="21"/>
    </row>
    <row r="15" spans="1:33" x14ac:dyDescent="0.25">
      <c r="B15" s="10">
        <v>12</v>
      </c>
      <c r="C15" s="10">
        <v>24</v>
      </c>
      <c r="AD15" s="8" t="s">
        <v>47</v>
      </c>
      <c r="AE15" s="8">
        <f>SUM(AF8:AF11)</f>
        <v>2.3455834570332224</v>
      </c>
      <c r="AF15" s="12" t="s">
        <v>65</v>
      </c>
    </row>
    <row r="16" spans="1:33" x14ac:dyDescent="0.25">
      <c r="B16" s="10">
        <v>13</v>
      </c>
      <c r="C16" s="10">
        <v>10</v>
      </c>
      <c r="I16" s="3" t="s">
        <v>24</v>
      </c>
      <c r="AD16" s="1" t="s">
        <v>39</v>
      </c>
    </row>
    <row r="17" spans="2:32" x14ac:dyDescent="0.25">
      <c r="B17" s="10">
        <v>14</v>
      </c>
      <c r="C17" s="10">
        <v>26</v>
      </c>
      <c r="I17" s="1" t="s">
        <v>27</v>
      </c>
      <c r="AD17" s="7" t="s">
        <v>40</v>
      </c>
      <c r="AE17" s="8">
        <v>0</v>
      </c>
    </row>
    <row r="18" spans="2:32" ht="15.75" thickBot="1" x14ac:dyDescent="0.3">
      <c r="B18" s="10">
        <v>15</v>
      </c>
      <c r="C18" s="10">
        <v>18</v>
      </c>
      <c r="AD18" s="7" t="s">
        <v>36</v>
      </c>
      <c r="AE18" s="8">
        <f>COUNTA(AA8:AA11)-AE17-1</f>
        <v>3</v>
      </c>
      <c r="AF18" s="12" t="s">
        <v>66</v>
      </c>
    </row>
    <row r="19" spans="2:32" x14ac:dyDescent="0.25">
      <c r="B19" s="10">
        <v>16</v>
      </c>
      <c r="C19" s="10">
        <v>36</v>
      </c>
      <c r="I19" s="22" t="s">
        <v>25</v>
      </c>
      <c r="J19" s="22" t="s">
        <v>21</v>
      </c>
      <c r="AD19" s="7" t="s">
        <v>41</v>
      </c>
      <c r="AE19" s="8">
        <v>0.05</v>
      </c>
    </row>
    <row r="20" spans="2:32" x14ac:dyDescent="0.25">
      <c r="B20" s="10">
        <v>17</v>
      </c>
      <c r="C20" s="10">
        <v>16</v>
      </c>
      <c r="I20" s="23">
        <v>8</v>
      </c>
      <c r="J20" s="24">
        <v>1</v>
      </c>
      <c r="AD20" s="7" t="s">
        <v>37</v>
      </c>
      <c r="AE20" s="8">
        <f>_xlfn.CHISQ.INV.RT(AE19,AE18)</f>
        <v>7.8147279032511792</v>
      </c>
      <c r="AF20" s="12" t="s">
        <v>67</v>
      </c>
    </row>
    <row r="21" spans="2:32" x14ac:dyDescent="0.25">
      <c r="B21" s="10">
        <v>18</v>
      </c>
      <c r="C21" s="10">
        <v>26</v>
      </c>
      <c r="I21" s="23">
        <v>16</v>
      </c>
      <c r="J21" s="24">
        <v>7</v>
      </c>
      <c r="AD21" s="7" t="s">
        <v>42</v>
      </c>
      <c r="AE21" s="8">
        <f>_xlfn.CHISQ.DIST.RT(AE15,AE18)</f>
        <v>0.50384461399756164</v>
      </c>
      <c r="AF21" s="12" t="s">
        <v>68</v>
      </c>
    </row>
    <row r="22" spans="2:32" x14ac:dyDescent="0.25">
      <c r="B22" s="10">
        <v>19</v>
      </c>
      <c r="C22" s="10">
        <v>18</v>
      </c>
      <c r="I22" s="23">
        <v>24</v>
      </c>
      <c r="J22" s="24">
        <v>15</v>
      </c>
    </row>
    <row r="23" spans="2:32" ht="18" x14ac:dyDescent="0.35">
      <c r="B23" s="10">
        <v>20</v>
      </c>
      <c r="C23" s="10">
        <v>24</v>
      </c>
      <c r="I23" s="23">
        <v>32</v>
      </c>
      <c r="J23" s="24">
        <v>17</v>
      </c>
      <c r="AD23" s="26" t="s">
        <v>69</v>
      </c>
      <c r="AE23" s="26"/>
      <c r="AF23" s="26"/>
    </row>
    <row r="24" spans="2:32" ht="15.75" thickBot="1" x14ac:dyDescent="0.3">
      <c r="B24" s="10">
        <v>21</v>
      </c>
      <c r="C24" s="10">
        <v>12</v>
      </c>
      <c r="I24" s="25" t="s">
        <v>26</v>
      </c>
      <c r="J24" s="25">
        <v>5</v>
      </c>
      <c r="AD24" s="1" t="s">
        <v>56</v>
      </c>
    </row>
    <row r="25" spans="2:32" x14ac:dyDescent="0.25">
      <c r="B25" s="10">
        <v>22</v>
      </c>
      <c r="C25" s="10">
        <v>27</v>
      </c>
    </row>
    <row r="26" spans="2:32" x14ac:dyDescent="0.25">
      <c r="B26" s="10">
        <v>23</v>
      </c>
      <c r="C26" s="10">
        <v>21</v>
      </c>
    </row>
    <row r="27" spans="2:32" x14ac:dyDescent="0.25">
      <c r="B27" s="10">
        <v>24</v>
      </c>
      <c r="C27" s="10">
        <v>27</v>
      </c>
    </row>
    <row r="28" spans="2:32" x14ac:dyDescent="0.25">
      <c r="B28" s="10">
        <v>25</v>
      </c>
      <c r="C28" s="10">
        <v>16</v>
      </c>
    </row>
    <row r="29" spans="2:32" x14ac:dyDescent="0.25">
      <c r="B29" s="10">
        <v>26</v>
      </c>
      <c r="C29" s="10">
        <v>30</v>
      </c>
    </row>
    <row r="30" spans="2:32" x14ac:dyDescent="0.25">
      <c r="B30" s="10">
        <v>27</v>
      </c>
      <c r="C30" s="10">
        <v>26</v>
      </c>
    </row>
    <row r="31" spans="2:32" x14ac:dyDescent="0.25">
      <c r="B31" s="10">
        <v>28</v>
      </c>
      <c r="C31" s="10">
        <v>28</v>
      </c>
    </row>
    <row r="32" spans="2:32" x14ac:dyDescent="0.25">
      <c r="B32" s="10">
        <v>29</v>
      </c>
      <c r="C32" s="10">
        <v>14</v>
      </c>
    </row>
    <row r="33" spans="2:9" x14ac:dyDescent="0.25">
      <c r="B33" s="10">
        <v>30</v>
      </c>
      <c r="C33" s="10">
        <v>35</v>
      </c>
    </row>
    <row r="34" spans="2:9" x14ac:dyDescent="0.25">
      <c r="B34" s="10">
        <v>31</v>
      </c>
      <c r="C34" s="10">
        <v>23</v>
      </c>
    </row>
    <row r="35" spans="2:9" x14ac:dyDescent="0.25">
      <c r="B35" s="10">
        <v>32</v>
      </c>
      <c r="C35" s="10">
        <v>17</v>
      </c>
      <c r="E35" s="1" t="s">
        <v>28</v>
      </c>
    </row>
    <row r="36" spans="2:9" x14ac:dyDescent="0.25">
      <c r="B36" s="10">
        <v>33</v>
      </c>
      <c r="C36" s="10">
        <v>35</v>
      </c>
    </row>
    <row r="37" spans="2:9" x14ac:dyDescent="0.25">
      <c r="B37" s="10">
        <v>34</v>
      </c>
      <c r="C37" s="10">
        <v>22</v>
      </c>
    </row>
    <row r="38" spans="2:9" x14ac:dyDescent="0.25">
      <c r="B38" s="10">
        <v>35</v>
      </c>
      <c r="C38" s="10">
        <v>28</v>
      </c>
    </row>
    <row r="39" spans="2:9" x14ac:dyDescent="0.25">
      <c r="B39" s="10">
        <v>36</v>
      </c>
      <c r="C39" s="10">
        <v>27</v>
      </c>
    </row>
    <row r="40" spans="2:9" x14ac:dyDescent="0.25">
      <c r="B40" s="10">
        <v>37</v>
      </c>
      <c r="C40" s="10">
        <v>28</v>
      </c>
    </row>
    <row r="41" spans="2:9" x14ac:dyDescent="0.25">
      <c r="B41" s="10">
        <v>38</v>
      </c>
      <c r="C41" s="10">
        <v>23</v>
      </c>
    </row>
    <row r="42" spans="2:9" x14ac:dyDescent="0.25">
      <c r="B42" s="10">
        <v>39</v>
      </c>
      <c r="C42" s="10">
        <v>32</v>
      </c>
    </row>
    <row r="43" spans="2:9" x14ac:dyDescent="0.25">
      <c r="B43" s="10">
        <v>40</v>
      </c>
      <c r="C43" s="10">
        <v>26</v>
      </c>
    </row>
    <row r="44" spans="2:9" x14ac:dyDescent="0.25">
      <c r="B44" s="10">
        <v>41</v>
      </c>
      <c r="C44" s="10">
        <v>19</v>
      </c>
    </row>
    <row r="45" spans="2:9" x14ac:dyDescent="0.25">
      <c r="B45" s="10">
        <v>42</v>
      </c>
      <c r="C45" s="10">
        <v>12</v>
      </c>
      <c r="I45" s="1" t="s">
        <v>28</v>
      </c>
    </row>
    <row r="46" spans="2:9" x14ac:dyDescent="0.25">
      <c r="B46" s="10">
        <v>43</v>
      </c>
      <c r="C46" s="10">
        <v>14</v>
      </c>
    </row>
    <row r="47" spans="2:9" x14ac:dyDescent="0.25">
      <c r="B47" s="10">
        <v>44</v>
      </c>
      <c r="C47" s="10">
        <v>25</v>
      </c>
    </row>
    <row r="48" spans="2:9" x14ac:dyDescent="0.25">
      <c r="B48" s="10">
        <v>45</v>
      </c>
      <c r="C48" s="10">
        <v>23</v>
      </c>
    </row>
  </sheetData>
  <sortState xmlns:xlrd2="http://schemas.microsoft.com/office/spreadsheetml/2017/richdata2" ref="I20:I23">
    <sortCondition ref="I20"/>
  </sortState>
  <mergeCells count="1">
    <mergeCell ref="AD23:AF23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25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 of normality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Glyn Davis</dc:creator>
  <cp:lastModifiedBy>Branko Pecar</cp:lastModifiedBy>
  <cp:lastPrinted>2017-07-28T14:23:32Z</cp:lastPrinted>
  <dcterms:created xsi:type="dcterms:W3CDTF">2017-07-28T08:28:54Z</dcterms:created>
  <dcterms:modified xsi:type="dcterms:W3CDTF">2020-09-23T12:31:35Z</dcterms:modified>
</cp:coreProperties>
</file>